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5265" activeTab="0"/>
  </bookViews>
  <sheets>
    <sheet name="Compute CN &amp; Tc" sheetId="1" r:id="rId1"/>
  </sheets>
  <definedNames/>
  <calcPr fullCalcOnLoad="1"/>
</workbook>
</file>

<file path=xl/sharedStrings.xml><?xml version="1.0" encoding="utf-8"?>
<sst xmlns="http://schemas.openxmlformats.org/spreadsheetml/2006/main" count="93" uniqueCount="75">
  <si>
    <t xml:space="preserve"> </t>
  </si>
  <si>
    <t>(hours)</t>
  </si>
  <si>
    <t>(acres)</t>
  </si>
  <si>
    <t>Knoxville BMP Manual</t>
  </si>
  <si>
    <t>% Area</t>
  </si>
  <si>
    <t>Soil</t>
  </si>
  <si>
    <t>Area</t>
  </si>
  <si>
    <t>(A,B,C,D)</t>
  </si>
  <si>
    <t>CN from</t>
  </si>
  <si>
    <t>CN x A</t>
  </si>
  <si>
    <t xml:space="preserve">Composite CN of all pervious areas = </t>
  </si>
  <si>
    <t xml:space="preserve">which is not directly connected = </t>
  </si>
  <si>
    <t xml:space="preserve">      Percentage of impervious area</t>
  </si>
  <si>
    <t>Total percentage of impervious area</t>
  </si>
  <si>
    <t xml:space="preserve">(with CN equal to 98) = </t>
  </si>
  <si>
    <t xml:space="preserve">Surface description = </t>
  </si>
  <si>
    <t xml:space="preserve">Flow length = </t>
  </si>
  <si>
    <t xml:space="preserve">Land slope = </t>
  </si>
  <si>
    <t xml:space="preserve">Manning's n = </t>
  </si>
  <si>
    <t xml:space="preserve">SHEET FLOW               </t>
  </si>
  <si>
    <t xml:space="preserve">Average velocity = </t>
  </si>
  <si>
    <t xml:space="preserve">SHALLOW FLOW          </t>
  </si>
  <si>
    <t>Path #2</t>
  </si>
  <si>
    <t>Path #1</t>
  </si>
  <si>
    <t>(feet per foot)</t>
  </si>
  <si>
    <t>P (for paved) or U (for unpaved)</t>
  </si>
  <si>
    <t>(feet)</t>
  </si>
  <si>
    <t>(feet per second)</t>
  </si>
  <si>
    <t xml:space="preserve">Time of concentration = </t>
  </si>
  <si>
    <t xml:space="preserve">Travel time = </t>
  </si>
  <si>
    <t>OPEN CHANNEL</t>
  </si>
  <si>
    <t xml:space="preserve">Channel slope = </t>
  </si>
  <si>
    <t xml:space="preserve">Channel velocity = </t>
  </si>
  <si>
    <t>Surface description</t>
  </si>
  <si>
    <t>Smooth surface (concrete, asphalt, gravel, bare soil)</t>
  </si>
  <si>
    <t>Short grass prairie</t>
  </si>
  <si>
    <t>Dense grasses (bluegrass, lovegrass, native grasses)</t>
  </si>
  <si>
    <t>Bermudagrass</t>
  </si>
  <si>
    <t>Range (natural)</t>
  </si>
  <si>
    <t>Woods, light underbrush</t>
  </si>
  <si>
    <t>Woods, heavy underbrush</t>
  </si>
  <si>
    <t>Cultivated soils  (residual cover &lt; 20%)</t>
  </si>
  <si>
    <t>Cultivated soils  (residual cover &gt; 20%)</t>
  </si>
  <si>
    <t xml:space="preserve">  Description</t>
  </si>
  <si>
    <t>Total area =</t>
  </si>
  <si>
    <t>Avg CN =</t>
  </si>
  <si>
    <t xml:space="preserve">Project: </t>
  </si>
  <si>
    <t xml:space="preserve">By:  </t>
  </si>
  <si>
    <t xml:space="preserve">Date:  </t>
  </si>
  <si>
    <t>--------------------------------------------&gt;</t>
  </si>
  <si>
    <t>%</t>
  </si>
  <si>
    <t>If impervious areas are not more than 30% of total,</t>
  </si>
  <si>
    <t>credit is allowed for unconnected impervious areas:</t>
  </si>
  <si>
    <t xml:space="preserve">Adjusted CN = </t>
  </si>
  <si>
    <t>acres</t>
  </si>
  <si>
    <t xml:space="preserve">Sheet flow travel time  =  </t>
  </si>
  <si>
    <t>(Kinematic solution - Overton/Meadows)</t>
  </si>
  <si>
    <t xml:space="preserve">Other travel times  =  </t>
  </si>
  <si>
    <t>L / (3600 * V)</t>
  </si>
  <si>
    <t xml:space="preserve">Describe channel shape = </t>
  </si>
  <si>
    <r>
      <t>0.007 (nL)</t>
    </r>
    <r>
      <rPr>
        <u val="single"/>
        <vertAlign val="superscript"/>
        <sz val="9"/>
        <rFont val="Arial"/>
        <family val="2"/>
      </rPr>
      <t>0.8</t>
    </r>
  </si>
  <si>
    <r>
      <t>(3.3)</t>
    </r>
    <r>
      <rPr>
        <vertAlign val="superscript"/>
        <sz val="9"/>
        <rFont val="Arial"/>
        <family val="2"/>
      </rPr>
      <t>0.5</t>
    </r>
    <r>
      <rPr>
        <sz val="9"/>
        <rFont val="Arial"/>
        <family val="2"/>
      </rPr>
      <t xml:space="preserve"> (S)</t>
    </r>
    <r>
      <rPr>
        <vertAlign val="superscript"/>
        <sz val="9"/>
        <rFont val="Arial"/>
        <family val="2"/>
      </rPr>
      <t>0.4</t>
    </r>
  </si>
  <si>
    <t>Example project - POSTDEVELOPED CONDITIONS</t>
  </si>
  <si>
    <t>Fallow (no residue, idle for 1 year)</t>
  </si>
  <si>
    <t>Manning's n</t>
  </si>
  <si>
    <t>Tennessee Engineer, PE</t>
  </si>
  <si>
    <t>(kinematic)</t>
  </si>
  <si>
    <t xml:space="preserve">Manning's n (kinematic) = </t>
  </si>
  <si>
    <t>Computing curve numbers using methods in TR-55 Chapter 2.</t>
  </si>
  <si>
    <t>Computing times of concentration using methods in TR-55 Chapter 3.</t>
  </si>
  <si>
    <t>Worksheet #1  (Computing CN and Tc)</t>
  </si>
  <si>
    <t>NRCS methods are based on TR-55 publication.</t>
  </si>
  <si>
    <t>NRCS table</t>
  </si>
  <si>
    <t>May 15, 2003</t>
  </si>
  <si>
    <t>May 2003         File:  ST11-CN.xls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</si>
</sst>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"/>
    <numFmt numFmtId="167" formatCode="0.000000"/>
    <numFmt numFmtId="168" formatCode="0.0000"/>
    <numFmt numFmtId="169" formatCode="0.0000000"/>
    <numFmt numFmtId="170" formatCode="00000"/>
    <numFmt numFmtId="171" formatCode="0.00000000"/>
  </numFmts>
  <fonts count="19">
    <font>
      <sz val="10"/>
      <name val="Arial"/>
      <family val="0"/>
    </font>
    <font>
      <i/>
      <sz val="10"/>
      <name val="Arial"/>
      <family val="2"/>
    </font>
    <font>
      <b/>
      <sz val="10"/>
      <color indexed="48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color indexed="48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u val="single"/>
      <sz val="9"/>
      <name val="Arial"/>
      <family val="2"/>
    </font>
    <font>
      <u val="single"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medium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166" fontId="5" fillId="0" borderId="0" xfId="0" applyNumberFormat="1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2" fontId="2" fillId="0" borderId="0" xfId="0" applyNumberFormat="1" applyFont="1" applyBorder="1" applyAlignment="1" applyProtection="1">
      <alignment horizontal="left" indent="2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 horizontal="center"/>
      <protection/>
    </xf>
    <xf numFmtId="166" fontId="10" fillId="0" borderId="0" xfId="0" applyNumberFormat="1" applyFont="1" applyAlignment="1" applyProtection="1">
      <alignment horizontal="center"/>
      <protection/>
    </xf>
    <xf numFmtId="166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left" inden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2" fontId="5" fillId="0" borderId="0" xfId="0" applyNumberFormat="1" applyFont="1" applyAlignment="1">
      <alignment horizontal="center"/>
    </xf>
    <xf numFmtId="2" fontId="11" fillId="0" borderId="3" xfId="0" applyNumberFormat="1" applyFont="1" applyBorder="1" applyAlignment="1" applyProtection="1">
      <alignment horizontal="left" indent="2"/>
      <protection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 horizontal="left" indent="2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left"/>
    </xf>
    <xf numFmtId="0" fontId="5" fillId="0" borderId="9" xfId="0" applyFont="1" applyBorder="1" applyAlignment="1">
      <alignment horizontal="right"/>
    </xf>
    <xf numFmtId="166" fontId="5" fillId="0" borderId="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Border="1" applyAlignment="1">
      <alignment horizontal="left" indent="2"/>
    </xf>
    <xf numFmtId="0" fontId="14" fillId="0" borderId="1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Alignment="1" quotePrefix="1">
      <alignment horizontal="left" inden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6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0" fontId="14" fillId="0" borderId="7" xfId="0" applyFont="1" applyBorder="1" applyAlignment="1">
      <alignment/>
    </xf>
    <xf numFmtId="2" fontId="2" fillId="0" borderId="2" xfId="0" applyNumberFormat="1" applyFont="1" applyBorder="1" applyAlignment="1" applyProtection="1">
      <alignment horizontal="center"/>
      <protection locked="0"/>
    </xf>
    <xf numFmtId="49" fontId="18" fillId="0" borderId="2" xfId="0" applyNumberFormat="1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164" fontId="18" fillId="0" borderId="16" xfId="0" applyNumberFormat="1" applyFont="1" applyBorder="1" applyAlignment="1" quotePrefix="1">
      <alignment horizontal="center"/>
    </xf>
    <xf numFmtId="164" fontId="18" fillId="0" borderId="17" xfId="0" applyNumberFormat="1" applyFont="1" applyBorder="1" applyAlignment="1">
      <alignment horizontal="center"/>
    </xf>
    <xf numFmtId="168" fontId="18" fillId="0" borderId="18" xfId="0" applyNumberFormat="1" applyFont="1" applyBorder="1" applyAlignment="1" quotePrefix="1">
      <alignment horizontal="center"/>
    </xf>
    <xf numFmtId="168" fontId="18" fillId="0" borderId="19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0" fontId="18" fillId="0" borderId="20" xfId="0" applyFont="1" applyBorder="1" applyAlignment="1">
      <alignment horizontal="left" indent="1"/>
    </xf>
    <xf numFmtId="164" fontId="18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1" fillId="0" borderId="3" xfId="0" applyFont="1" applyBorder="1" applyAlignment="1" applyProtection="1">
      <alignment horizontal="left" indent="2"/>
      <protection locked="0"/>
    </xf>
    <xf numFmtId="0" fontId="11" fillId="0" borderId="4" xfId="0" applyFont="1" applyBorder="1" applyAlignment="1">
      <alignment horizontal="left" indent="2"/>
    </xf>
    <xf numFmtId="0" fontId="11" fillId="0" borderId="5" xfId="0" applyFont="1" applyBorder="1" applyAlignment="1">
      <alignment horizontal="left" indent="2"/>
    </xf>
    <xf numFmtId="49" fontId="11" fillId="0" borderId="3" xfId="0" applyNumberFormat="1" applyFont="1" applyBorder="1" applyAlignment="1" applyProtection="1">
      <alignment horizontal="left" indent="2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="75" zoomScaleNormal="75" workbookViewId="0" topLeftCell="A1">
      <selection activeCell="J5" sqref="J5:L5"/>
    </sheetView>
  </sheetViews>
  <sheetFormatPr defaultColWidth="9.140625" defaultRowHeight="12.75"/>
  <cols>
    <col min="1" max="1" width="14.421875" style="0" customWidth="1"/>
    <col min="2" max="2" width="8.7109375" style="0" customWidth="1"/>
    <col min="3" max="4" width="9.28125" style="0" customWidth="1"/>
    <col min="5" max="5" width="22.140625" style="0" customWidth="1"/>
    <col min="6" max="6" width="8.421875" style="0" customWidth="1"/>
    <col min="7" max="7" width="7.28125" style="0" customWidth="1"/>
    <col min="8" max="8" width="8.140625" style="0" customWidth="1"/>
    <col min="9" max="9" width="12.8515625" style="0" customWidth="1"/>
    <col min="11" max="11" width="10.8515625" style="0" customWidth="1"/>
    <col min="12" max="12" width="11.00390625" style="0" customWidth="1"/>
    <col min="13" max="13" width="3.57421875" style="0" customWidth="1"/>
  </cols>
  <sheetData>
    <row r="1" ht="9.75" customHeight="1"/>
    <row r="2" spans="4:12" ht="18">
      <c r="D2" s="3" t="s">
        <v>70</v>
      </c>
      <c r="H2" s="2"/>
      <c r="I2" s="2"/>
      <c r="J2" s="10" t="s">
        <v>3</v>
      </c>
      <c r="K2" s="11"/>
      <c r="L2" s="2"/>
    </row>
    <row r="3" spans="4:12" ht="15.75">
      <c r="D3" s="4" t="s">
        <v>68</v>
      </c>
      <c r="H3" s="2"/>
      <c r="I3" s="2"/>
      <c r="J3" s="12" t="s">
        <v>74</v>
      </c>
      <c r="K3" s="11"/>
      <c r="L3" s="2"/>
    </row>
    <row r="4" spans="4:12" ht="16.5" thickBot="1">
      <c r="D4" s="4" t="s">
        <v>69</v>
      </c>
      <c r="H4" s="2"/>
      <c r="I4" s="2"/>
      <c r="J4" s="14" t="s">
        <v>0</v>
      </c>
      <c r="K4" s="2"/>
      <c r="L4" s="2"/>
    </row>
    <row r="5" spans="4:12" ht="13.5" thickBot="1">
      <c r="D5" s="85" t="s">
        <v>71</v>
      </c>
      <c r="F5" s="2"/>
      <c r="G5" s="2"/>
      <c r="H5" s="4" t="s">
        <v>0</v>
      </c>
      <c r="I5" s="5" t="s">
        <v>47</v>
      </c>
      <c r="J5" s="86" t="s">
        <v>65</v>
      </c>
      <c r="K5" s="87"/>
      <c r="L5" s="88"/>
    </row>
    <row r="6" spans="4:12" ht="13.5" thickBot="1">
      <c r="D6" s="85"/>
      <c r="F6" s="2"/>
      <c r="G6" s="2"/>
      <c r="H6" s="4"/>
      <c r="I6" s="5" t="s">
        <v>48</v>
      </c>
      <c r="J6" s="89" t="s">
        <v>73</v>
      </c>
      <c r="K6" s="87"/>
      <c r="L6" s="88"/>
    </row>
    <row r="7" spans="1:8" ht="13.5" thickBot="1">
      <c r="A7" s="5" t="s">
        <v>46</v>
      </c>
      <c r="B7" s="33" t="s">
        <v>62</v>
      </c>
      <c r="C7" s="34"/>
      <c r="D7" s="34"/>
      <c r="E7" s="34"/>
      <c r="F7" s="34"/>
      <c r="G7" s="34"/>
      <c r="H7" s="35"/>
    </row>
    <row r="8" spans="6:12" ht="7.5" customHeight="1">
      <c r="F8" s="7"/>
      <c r="G8" s="7"/>
      <c r="H8" s="19"/>
      <c r="I8" s="20"/>
      <c r="J8" s="20"/>
      <c r="K8" s="20"/>
      <c r="L8" s="20"/>
    </row>
    <row r="9" spans="1:13" ht="12.75">
      <c r="A9" s="2"/>
      <c r="B9" s="13" t="s">
        <v>6</v>
      </c>
      <c r="C9" s="13" t="s">
        <v>5</v>
      </c>
      <c r="D9" s="13"/>
      <c r="E9" s="51" t="s">
        <v>43</v>
      </c>
      <c r="F9" s="13" t="s">
        <v>8</v>
      </c>
      <c r="G9" s="50" t="s">
        <v>4</v>
      </c>
      <c r="H9" s="49" t="s">
        <v>9</v>
      </c>
      <c r="I9" s="53" t="s">
        <v>51</v>
      </c>
      <c r="J9" s="36"/>
      <c r="K9" s="36"/>
      <c r="L9" s="36"/>
      <c r="M9" s="43"/>
    </row>
    <row r="10" spans="1:13" ht="13.5" thickBot="1">
      <c r="A10" s="2"/>
      <c r="B10" s="8" t="s">
        <v>2</v>
      </c>
      <c r="C10" s="8" t="s">
        <v>7</v>
      </c>
      <c r="D10" s="8"/>
      <c r="E10" s="8"/>
      <c r="F10" s="13" t="s">
        <v>72</v>
      </c>
      <c r="G10" s="2"/>
      <c r="H10" s="2"/>
      <c r="I10" s="71" t="s">
        <v>52</v>
      </c>
      <c r="J10" s="38"/>
      <c r="K10" s="38"/>
      <c r="L10" s="38"/>
      <c r="M10" s="42"/>
    </row>
    <row r="11" spans="1:13" ht="15" customHeight="1" thickBot="1">
      <c r="A11" s="23" t="str">
        <f aca="true" t="shared" si="0" ref="A11:A16">IF(C11="---","---","Subarea 7")</f>
        <v>---</v>
      </c>
      <c r="B11" s="72"/>
      <c r="C11" s="24" t="str">
        <f aca="true" t="shared" si="1" ref="C11:C16">IF(B11&gt;0,"&lt;enter&gt;","---")</f>
        <v>---</v>
      </c>
      <c r="D11" s="90" t="str">
        <f aca="true" t="shared" si="2" ref="D11:D16">IF(B11&gt;0,"&lt;enter&gt;","--------")</f>
        <v>--------</v>
      </c>
      <c r="E11" s="91"/>
      <c r="F11" s="24" t="str">
        <f aca="true" t="shared" si="3" ref="F11:F16">IF(B11&gt;0,"&lt;enter&gt;","---")</f>
        <v>---</v>
      </c>
      <c r="G11" s="26" t="str">
        <f aca="true" t="shared" si="4" ref="G11:G18">IF($B$19=0,"---",100*B11/$B$19)</f>
        <v>---</v>
      </c>
      <c r="H11" s="25">
        <f aca="true" t="shared" si="5" ref="H11:H18">IF(F11="---",0,IF(F11="enter",0,B11*F11))</f>
        <v>0</v>
      </c>
      <c r="I11" s="37"/>
      <c r="J11" s="38"/>
      <c r="K11" s="45" t="s">
        <v>13</v>
      </c>
      <c r="L11" s="38"/>
      <c r="M11" s="42"/>
    </row>
    <row r="12" spans="1:13" ht="15" customHeight="1" thickBot="1">
      <c r="A12" s="23" t="str">
        <f t="shared" si="0"/>
        <v>---</v>
      </c>
      <c r="B12" s="72"/>
      <c r="C12" s="24" t="str">
        <f t="shared" si="1"/>
        <v>---</v>
      </c>
      <c r="D12" s="90" t="str">
        <f t="shared" si="2"/>
        <v>--------</v>
      </c>
      <c r="E12" s="91"/>
      <c r="F12" s="24" t="str">
        <f t="shared" si="3"/>
        <v>---</v>
      </c>
      <c r="G12" s="26" t="str">
        <f t="shared" si="4"/>
        <v>---</v>
      </c>
      <c r="H12" s="25">
        <f t="shared" si="5"/>
        <v>0</v>
      </c>
      <c r="I12" s="37"/>
      <c r="J12" s="38"/>
      <c r="K12" s="45" t="s">
        <v>14</v>
      </c>
      <c r="L12" s="24">
        <v>0</v>
      </c>
      <c r="M12" s="57" t="s">
        <v>50</v>
      </c>
    </row>
    <row r="13" spans="1:13" ht="15" customHeight="1" thickBot="1">
      <c r="A13" s="23" t="str">
        <f t="shared" si="0"/>
        <v>---</v>
      </c>
      <c r="B13" s="72"/>
      <c r="C13" s="24" t="str">
        <f t="shared" si="1"/>
        <v>---</v>
      </c>
      <c r="D13" s="90" t="str">
        <f t="shared" si="2"/>
        <v>--------</v>
      </c>
      <c r="E13" s="91"/>
      <c r="F13" s="24" t="str">
        <f t="shared" si="3"/>
        <v>---</v>
      </c>
      <c r="G13" s="26" t="str">
        <f t="shared" si="4"/>
        <v>---</v>
      </c>
      <c r="H13" s="25">
        <f t="shared" si="5"/>
        <v>0</v>
      </c>
      <c r="I13" s="37"/>
      <c r="J13" s="58" t="str">
        <f>IF(L12&gt;30,"No adjustments allowed if &gt; 30%","  ")</f>
        <v>  </v>
      </c>
      <c r="K13" s="38"/>
      <c r="L13" s="38"/>
      <c r="M13" s="42"/>
    </row>
    <row r="14" spans="1:13" ht="15" customHeight="1" thickBot="1">
      <c r="A14" s="23" t="str">
        <f t="shared" si="0"/>
        <v>---</v>
      </c>
      <c r="B14" s="72"/>
      <c r="C14" s="24" t="str">
        <f t="shared" si="1"/>
        <v>---</v>
      </c>
      <c r="D14" s="90" t="str">
        <f t="shared" si="2"/>
        <v>--------</v>
      </c>
      <c r="E14" s="91"/>
      <c r="F14" s="24" t="str">
        <f t="shared" si="3"/>
        <v>---</v>
      </c>
      <c r="G14" s="26" t="str">
        <f t="shared" si="4"/>
        <v>---</v>
      </c>
      <c r="H14" s="25">
        <f t="shared" si="5"/>
        <v>0</v>
      </c>
      <c r="I14" s="46" t="s">
        <v>12</v>
      </c>
      <c r="J14" s="38"/>
      <c r="K14" s="38"/>
      <c r="L14" s="38"/>
      <c r="M14" s="42"/>
    </row>
    <row r="15" spans="1:13" ht="15" customHeight="1" thickBot="1">
      <c r="A15" s="23" t="str">
        <f t="shared" si="0"/>
        <v>---</v>
      </c>
      <c r="B15" s="72"/>
      <c r="C15" s="24" t="str">
        <f t="shared" si="1"/>
        <v>---</v>
      </c>
      <c r="D15" s="90" t="str">
        <f t="shared" si="2"/>
        <v>--------</v>
      </c>
      <c r="E15" s="91"/>
      <c r="F15" s="24" t="str">
        <f t="shared" si="3"/>
        <v>---</v>
      </c>
      <c r="G15" s="26" t="str">
        <f t="shared" si="4"/>
        <v>---</v>
      </c>
      <c r="H15" s="25">
        <f t="shared" si="5"/>
        <v>0</v>
      </c>
      <c r="I15" s="37"/>
      <c r="J15" s="38"/>
      <c r="K15" s="45" t="s">
        <v>11</v>
      </c>
      <c r="L15" s="24" t="str">
        <f>IF(L12&gt;30,"xxxxxx","  ")</f>
        <v>  </v>
      </c>
      <c r="M15" s="57" t="s">
        <v>50</v>
      </c>
    </row>
    <row r="16" spans="1:13" ht="15" customHeight="1" thickBot="1">
      <c r="A16" s="23" t="str">
        <f t="shared" si="0"/>
        <v>---</v>
      </c>
      <c r="B16" s="72"/>
      <c r="C16" s="24" t="str">
        <f t="shared" si="1"/>
        <v>---</v>
      </c>
      <c r="D16" s="90" t="str">
        <f t="shared" si="2"/>
        <v>--------</v>
      </c>
      <c r="E16" s="91"/>
      <c r="F16" s="24" t="str">
        <f t="shared" si="3"/>
        <v>---</v>
      </c>
      <c r="G16" s="26" t="str">
        <f t="shared" si="4"/>
        <v>---</v>
      </c>
      <c r="H16" s="25">
        <f t="shared" si="5"/>
        <v>0</v>
      </c>
      <c r="I16" s="37"/>
      <c r="J16" s="38"/>
      <c r="K16" s="38"/>
      <c r="L16" s="38"/>
      <c r="M16" s="42"/>
    </row>
    <row r="17" spans="1:13" ht="15" customHeight="1" thickBot="1">
      <c r="A17" s="23" t="str">
        <f>IF(C17="---","---","Subarea 7")</f>
        <v>---</v>
      </c>
      <c r="B17" s="72"/>
      <c r="C17" s="24" t="str">
        <f>IF(B17&gt;0,"&lt;enter&gt;","---")</f>
        <v>---</v>
      </c>
      <c r="D17" s="90" t="str">
        <f>IF(B17&gt;0,"&lt;enter&gt;","--------")</f>
        <v>--------</v>
      </c>
      <c r="E17" s="91"/>
      <c r="F17" s="24" t="str">
        <f>IF(B17&gt;0,"&lt;enter&gt;","---")</f>
        <v>---</v>
      </c>
      <c r="G17" s="26" t="str">
        <f t="shared" si="4"/>
        <v>---</v>
      </c>
      <c r="H17" s="25">
        <f t="shared" si="5"/>
        <v>0</v>
      </c>
      <c r="I17" s="37"/>
      <c r="J17" s="38"/>
      <c r="K17" s="45" t="s">
        <v>10</v>
      </c>
      <c r="L17" s="24">
        <f>IF(L12&gt;30,"xxxxxx",0)</f>
        <v>0</v>
      </c>
      <c r="M17" s="42"/>
    </row>
    <row r="18" spans="1:13" ht="15" customHeight="1" thickBot="1">
      <c r="A18" s="23" t="str">
        <f>IF(C18="---","---","Subarea 8")</f>
        <v>---</v>
      </c>
      <c r="B18" s="72"/>
      <c r="C18" s="24" t="str">
        <f>IF(B18&gt;0,"&lt;enter&gt;","---")</f>
        <v>---</v>
      </c>
      <c r="D18" s="90" t="str">
        <f>IF(B18&gt;0,"&lt;enter&gt;","--------")</f>
        <v>--------</v>
      </c>
      <c r="E18" s="91"/>
      <c r="F18" s="24" t="str">
        <f>IF(B18&gt;0,"&lt;enter&gt;","---")</f>
        <v>---</v>
      </c>
      <c r="G18" s="26" t="str">
        <f t="shared" si="4"/>
        <v>---</v>
      </c>
      <c r="H18" s="25">
        <f t="shared" si="5"/>
        <v>0</v>
      </c>
      <c r="I18" s="37"/>
      <c r="K18" s="38"/>
      <c r="L18" s="38"/>
      <c r="M18" s="42"/>
    </row>
    <row r="19" spans="1:13" ht="12.75">
      <c r="A19" s="15" t="s">
        <v>44</v>
      </c>
      <c r="B19" s="17">
        <f>SUM(B11:B18)</f>
        <v>0</v>
      </c>
      <c r="C19" s="59" t="s">
        <v>54</v>
      </c>
      <c r="D19" s="6"/>
      <c r="E19" s="22" t="s">
        <v>45</v>
      </c>
      <c r="F19" s="16" t="str">
        <f>IF(B19=0,"--------",SUM(H11:H18)/B19)</f>
        <v>--------</v>
      </c>
      <c r="G19" s="16"/>
      <c r="H19" s="9"/>
      <c r="I19" s="39"/>
      <c r="J19" s="40"/>
      <c r="K19" s="47" t="s">
        <v>53</v>
      </c>
      <c r="L19" s="48" t="str">
        <f>IF(L12&gt;30,"xxxxx",IF(L17&gt;0,L17+(L12/100)*(98-L17)*(1-L15/100),"--------"))</f>
        <v>--------</v>
      </c>
      <c r="M19" s="41"/>
    </row>
    <row r="20" spans="1:13" ht="7.5" customHeight="1" thickBot="1">
      <c r="A20" s="15"/>
      <c r="B20" s="17"/>
      <c r="C20" s="6"/>
      <c r="D20" s="6"/>
      <c r="E20" s="22"/>
      <c r="F20" s="16"/>
      <c r="G20" s="16"/>
      <c r="H20" s="9"/>
      <c r="I20" s="38"/>
      <c r="J20" s="38"/>
      <c r="K20" s="54"/>
      <c r="L20" s="27"/>
      <c r="M20" s="38"/>
    </row>
    <row r="21" spans="1:13" ht="7.5" customHeight="1" thickTop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13.5" thickBot="1">
      <c r="A22" s="30" t="s">
        <v>19</v>
      </c>
      <c r="B22" s="28"/>
      <c r="C22" s="18" t="s">
        <v>23</v>
      </c>
      <c r="D22" s="18" t="s">
        <v>22</v>
      </c>
      <c r="G22" s="64"/>
      <c r="H22" s="36"/>
      <c r="I22" s="65" t="s">
        <v>33</v>
      </c>
      <c r="J22" s="36"/>
      <c r="K22" s="66"/>
      <c r="L22" s="94" t="s">
        <v>64</v>
      </c>
      <c r="M22" s="95"/>
    </row>
    <row r="23" spans="2:13" ht="13.5" thickBot="1">
      <c r="B23" s="21" t="s">
        <v>15</v>
      </c>
      <c r="C23" s="73"/>
      <c r="D23" s="73"/>
      <c r="E23" s="56" t="s">
        <v>49</v>
      </c>
      <c r="G23" s="44" t="s">
        <v>0</v>
      </c>
      <c r="H23" s="52"/>
      <c r="I23" s="38"/>
      <c r="J23" s="38"/>
      <c r="K23" s="42"/>
      <c r="L23" s="92" t="s">
        <v>66</v>
      </c>
      <c r="M23" s="93"/>
    </row>
    <row r="24" spans="2:13" ht="13.5" thickBot="1">
      <c r="B24" s="21" t="s">
        <v>67</v>
      </c>
      <c r="C24" s="84"/>
      <c r="D24" s="84"/>
      <c r="E24" s="56" t="s">
        <v>49</v>
      </c>
      <c r="G24" s="44" t="s">
        <v>34</v>
      </c>
      <c r="H24" s="52"/>
      <c r="I24" s="38"/>
      <c r="J24" s="38"/>
      <c r="K24" s="42"/>
      <c r="L24" s="68">
        <v>0.011</v>
      </c>
      <c r="M24" s="42"/>
    </row>
    <row r="25" spans="2:13" ht="13.5" thickBot="1">
      <c r="B25" s="21" t="s">
        <v>16</v>
      </c>
      <c r="C25" s="74"/>
      <c r="D25" s="74"/>
      <c r="E25" s="29" t="s">
        <v>26</v>
      </c>
      <c r="G25" s="44" t="s">
        <v>35</v>
      </c>
      <c r="H25" s="52"/>
      <c r="I25" s="38"/>
      <c r="J25" s="38"/>
      <c r="K25" s="42"/>
      <c r="L25" s="69">
        <v>0.15</v>
      </c>
      <c r="M25" s="42"/>
    </row>
    <row r="26" spans="2:13" ht="13.5" thickBot="1">
      <c r="B26" s="21" t="s">
        <v>17</v>
      </c>
      <c r="C26" s="75"/>
      <c r="D26" s="75"/>
      <c r="E26" s="29" t="s">
        <v>24</v>
      </c>
      <c r="G26" s="44" t="s">
        <v>36</v>
      </c>
      <c r="H26" s="52"/>
      <c r="I26" s="38"/>
      <c r="J26" s="38"/>
      <c r="K26" s="42"/>
      <c r="L26" s="69">
        <v>0.24</v>
      </c>
      <c r="M26" s="42"/>
    </row>
    <row r="27" spans="2:13" ht="12.75">
      <c r="B27" s="22" t="s">
        <v>29</v>
      </c>
      <c r="C27" s="1" t="str">
        <f>IF(C26=0,"0",+(0.007*(C24*C25)^0.8/((3.3)^0.5*C26^0.4)))</f>
        <v>0</v>
      </c>
      <c r="D27" s="1" t="str">
        <f>IF(D26=0,"0",+(0.007*(D24*D25)^0.8/((3.3)^0.5*D26^0.4)))</f>
        <v>0</v>
      </c>
      <c r="E27" s="29" t="s">
        <v>1</v>
      </c>
      <c r="G27" s="44" t="s">
        <v>37</v>
      </c>
      <c r="H27" s="52"/>
      <c r="I27" s="38"/>
      <c r="J27" s="38"/>
      <c r="K27" s="42"/>
      <c r="L27" s="69">
        <v>0.41</v>
      </c>
      <c r="M27" s="42"/>
    </row>
    <row r="28" spans="1:13" ht="13.5" thickBot="1">
      <c r="A28" s="30" t="s">
        <v>21</v>
      </c>
      <c r="B28" s="28"/>
      <c r="C28" s="67"/>
      <c r="D28" s="67"/>
      <c r="G28" s="44"/>
      <c r="H28" s="52"/>
      <c r="I28" s="38"/>
      <c r="J28" s="38"/>
      <c r="K28" s="42"/>
      <c r="L28" s="69"/>
      <c r="M28" s="42"/>
    </row>
    <row r="29" spans="2:13" ht="13.5" thickBot="1">
      <c r="B29" s="21" t="s">
        <v>15</v>
      </c>
      <c r="C29" s="73"/>
      <c r="D29" s="73"/>
      <c r="E29" s="29" t="s">
        <v>25</v>
      </c>
      <c r="G29" s="44" t="s">
        <v>38</v>
      </c>
      <c r="H29" s="52"/>
      <c r="I29" s="38"/>
      <c r="J29" s="38"/>
      <c r="K29" s="42"/>
      <c r="L29" s="69">
        <v>0.13</v>
      </c>
      <c r="M29" s="42"/>
    </row>
    <row r="30" spans="2:13" ht="13.5" thickBot="1">
      <c r="B30" s="21" t="s">
        <v>16</v>
      </c>
      <c r="C30" s="74"/>
      <c r="D30" s="74"/>
      <c r="E30" s="29" t="s">
        <v>26</v>
      </c>
      <c r="G30" s="44" t="s">
        <v>39</v>
      </c>
      <c r="H30" s="52"/>
      <c r="I30" s="38"/>
      <c r="J30" s="38"/>
      <c r="K30" s="42"/>
      <c r="L30" s="69">
        <v>0.4</v>
      </c>
      <c r="M30" s="42"/>
    </row>
    <row r="31" spans="2:13" ht="13.5" thickBot="1">
      <c r="B31" s="21" t="s">
        <v>17</v>
      </c>
      <c r="C31" s="75"/>
      <c r="D31" s="75"/>
      <c r="E31" s="29" t="s">
        <v>24</v>
      </c>
      <c r="G31" s="44" t="s">
        <v>40</v>
      </c>
      <c r="H31" s="52"/>
      <c r="I31" s="38"/>
      <c r="J31" s="38"/>
      <c r="K31" s="42"/>
      <c r="L31" s="69">
        <v>0.8</v>
      </c>
      <c r="M31" s="42"/>
    </row>
    <row r="32" spans="2:13" ht="12.75">
      <c r="B32" s="21" t="s">
        <v>20</v>
      </c>
      <c r="C32" s="1" t="str">
        <f>IF(C29="P",20.3282*C31^0.5,IF(C29="U",16.1345*C31^0.5,"-----"))</f>
        <v>-----</v>
      </c>
      <c r="D32" s="1" t="str">
        <f>IF(D29="P",20.3282*D31^0.5,IF(D29="U",16.1345*D31^0.5,"-----"))</f>
        <v>-----</v>
      </c>
      <c r="E32" s="29" t="s">
        <v>27</v>
      </c>
      <c r="G32" s="44"/>
      <c r="H32" s="52"/>
      <c r="I32" s="38"/>
      <c r="J32" s="38"/>
      <c r="K32" s="42"/>
      <c r="L32" s="69"/>
      <c r="M32" s="42"/>
    </row>
    <row r="33" spans="2:13" ht="12.75">
      <c r="B33" s="22" t="s">
        <v>29</v>
      </c>
      <c r="C33" s="1" t="str">
        <f>IF(C32="-----","0",+C30/(3600*C32))</f>
        <v>0</v>
      </c>
      <c r="D33" s="1" t="str">
        <f>IF(D32="-----","0",+D30/(3600*D32))</f>
        <v>0</v>
      </c>
      <c r="E33" s="29" t="s">
        <v>1</v>
      </c>
      <c r="G33" s="44" t="s">
        <v>63</v>
      </c>
      <c r="H33" s="52"/>
      <c r="I33" s="38"/>
      <c r="J33" s="38"/>
      <c r="K33" s="42"/>
      <c r="L33" s="69">
        <v>0.05</v>
      </c>
      <c r="M33" s="42"/>
    </row>
    <row r="34" spans="1:13" ht="12.75">
      <c r="A34" s="30" t="s">
        <v>30</v>
      </c>
      <c r="B34" s="28"/>
      <c r="C34" s="67"/>
      <c r="D34" s="67"/>
      <c r="G34" s="44" t="s">
        <v>41</v>
      </c>
      <c r="H34" s="52"/>
      <c r="I34" s="38"/>
      <c r="J34" s="38"/>
      <c r="K34" s="42"/>
      <c r="L34" s="69">
        <v>0.06</v>
      </c>
      <c r="M34" s="42"/>
    </row>
    <row r="35" spans="2:13" ht="12.75">
      <c r="B35" s="21" t="s">
        <v>59</v>
      </c>
      <c r="C35" s="76"/>
      <c r="D35" s="77"/>
      <c r="E35" s="83"/>
      <c r="G35" s="44" t="s">
        <v>42</v>
      </c>
      <c r="H35" s="52"/>
      <c r="I35" s="38"/>
      <c r="J35" s="38"/>
      <c r="K35" s="42"/>
      <c r="L35" s="69">
        <v>0.17</v>
      </c>
      <c r="M35" s="42"/>
    </row>
    <row r="36" spans="2:13" ht="12.75">
      <c r="B36" s="21" t="s">
        <v>18</v>
      </c>
      <c r="C36" s="78"/>
      <c r="D36" s="79"/>
      <c r="E36" s="83"/>
      <c r="G36" s="39"/>
      <c r="H36" s="40"/>
      <c r="I36" s="40"/>
      <c r="J36" s="40"/>
      <c r="K36" s="41"/>
      <c r="L36" s="40"/>
      <c r="M36" s="41"/>
    </row>
    <row r="37" spans="2:5" ht="13.5" thickBot="1">
      <c r="B37" s="21" t="s">
        <v>31</v>
      </c>
      <c r="C37" s="80"/>
      <c r="D37" s="81"/>
      <c r="E37" s="29" t="s">
        <v>24</v>
      </c>
    </row>
    <row r="38" spans="2:11" ht="14.25" thickBot="1">
      <c r="B38" s="21" t="s">
        <v>16</v>
      </c>
      <c r="C38" s="74"/>
      <c r="D38" s="74"/>
      <c r="E38" s="29" t="s">
        <v>26</v>
      </c>
      <c r="F38" s="60"/>
      <c r="G38" s="62"/>
      <c r="H38" s="61" t="s">
        <v>55</v>
      </c>
      <c r="I38" s="63" t="s">
        <v>60</v>
      </c>
      <c r="J38" s="62" t="s">
        <v>56</v>
      </c>
      <c r="K38" s="60"/>
    </row>
    <row r="39" spans="2:11" ht="14.25" thickBot="1">
      <c r="B39" s="21" t="s">
        <v>32</v>
      </c>
      <c r="C39" s="82"/>
      <c r="D39" s="82"/>
      <c r="E39" s="29" t="s">
        <v>27</v>
      </c>
      <c r="F39" s="60"/>
      <c r="G39" s="62"/>
      <c r="H39" s="62"/>
      <c r="I39" s="62" t="s">
        <v>61</v>
      </c>
      <c r="J39" s="62"/>
      <c r="K39" s="60"/>
    </row>
    <row r="40" spans="2:5" ht="12.75">
      <c r="B40" s="22" t="s">
        <v>29</v>
      </c>
      <c r="C40" s="1" t="str">
        <f>IF(C39=0,"0",C38/(3600*C39))</f>
        <v>0</v>
      </c>
      <c r="D40" s="1" t="str">
        <f>IF(D39=0,"0",D38/(3600*D39))</f>
        <v>0</v>
      </c>
      <c r="E40" s="29" t="s">
        <v>1</v>
      </c>
    </row>
    <row r="41" spans="3:4" ht="6" customHeight="1" thickBot="1">
      <c r="C41" s="70"/>
      <c r="D41" s="70"/>
    </row>
    <row r="42" spans="2:9" ht="13.5" thickTop="1">
      <c r="B42" s="22" t="s">
        <v>28</v>
      </c>
      <c r="C42" s="32">
        <f>+C27+C33+C40</f>
        <v>0</v>
      </c>
      <c r="D42" s="32">
        <f>+D27+D33+D40</f>
        <v>0</v>
      </c>
      <c r="E42" s="31" t="s">
        <v>1</v>
      </c>
      <c r="H42" s="61" t="s">
        <v>57</v>
      </c>
      <c r="I42" s="62" t="s">
        <v>58</v>
      </c>
    </row>
  </sheetData>
  <mergeCells count="12">
    <mergeCell ref="L23:M23"/>
    <mergeCell ref="D18:E18"/>
    <mergeCell ref="L22:M22"/>
    <mergeCell ref="D17:E17"/>
    <mergeCell ref="J5:L5"/>
    <mergeCell ref="J6:L6"/>
    <mergeCell ref="D11:E11"/>
    <mergeCell ref="D16:E16"/>
    <mergeCell ref="D14:E14"/>
    <mergeCell ref="D15:E15"/>
    <mergeCell ref="D12:E12"/>
    <mergeCell ref="D13:E13"/>
  </mergeCells>
  <printOptions/>
  <pageMargins left="0.3" right="0.3" top="0.3" bottom="0.3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Stormwater Engineering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ST-11   Worksheet #1</dc:title>
  <dc:subject>Knoxville BMP Manual</dc:subject>
  <dc:creator>KOliver</dc:creator>
  <cp:keywords/>
  <dc:description/>
  <cp:lastModifiedBy>KOliver</cp:lastModifiedBy>
  <cp:lastPrinted>2003-05-19T16:35:04Z</cp:lastPrinted>
  <dcterms:created xsi:type="dcterms:W3CDTF">2000-05-17T18:02:04Z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